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Malý" sheetId="1" r:id="rId1"/>
    <sheet name="Větší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" i="3" l="1" a="1"/>
  <c r="B6" i="3" s="1"/>
  <c r="B8" i="3" l="1"/>
  <c r="B7" i="3"/>
  <c r="G17" i="1" l="1"/>
  <c r="H17" i="1"/>
  <c r="I17" i="1"/>
  <c r="J17" i="1"/>
  <c r="K17" i="1"/>
  <c r="L17" i="1"/>
  <c r="M17" i="1"/>
  <c r="N17" i="1"/>
  <c r="O17" i="1"/>
  <c r="P17" i="1"/>
  <c r="Q17" i="1"/>
  <c r="R17" i="1"/>
  <c r="F17" i="1"/>
  <c r="C16" i="1"/>
  <c r="D16" i="1"/>
  <c r="E16" i="1"/>
  <c r="F16" i="1"/>
  <c r="B16" i="1"/>
  <c r="M7" i="1"/>
  <c r="N7" i="1"/>
  <c r="O7" i="1"/>
  <c r="P7" i="1"/>
  <c r="P6" i="1"/>
  <c r="O6" i="1"/>
  <c r="N6" i="1"/>
  <c r="M6" i="1"/>
  <c r="M7" i="2"/>
  <c r="N7" i="2"/>
  <c r="F19" i="2" s="1"/>
  <c r="O7" i="2"/>
  <c r="P7" i="2"/>
  <c r="M8" i="2"/>
  <c r="R20" i="2" s="1"/>
  <c r="N8" i="2"/>
  <c r="O20" i="2" s="1"/>
  <c r="O8" i="2"/>
  <c r="P20" i="2" s="1"/>
  <c r="P8" i="2"/>
  <c r="M9" i="2"/>
  <c r="S21" i="2" s="1"/>
  <c r="N9" i="2"/>
  <c r="O9" i="2"/>
  <c r="P9" i="2"/>
  <c r="M6" i="2"/>
  <c r="E18" i="2" s="1"/>
  <c r="I19" i="2"/>
  <c r="W21" i="2"/>
  <c r="P6" i="2"/>
  <c r="O6" i="2"/>
  <c r="J19" i="2"/>
  <c r="M19" i="2"/>
  <c r="N6" i="2"/>
  <c r="Z21" i="2" l="1"/>
  <c r="U21" i="2"/>
  <c r="Q20" i="2"/>
  <c r="D18" i="2"/>
  <c r="B18" i="2"/>
  <c r="Y21" i="2"/>
  <c r="N20" i="2"/>
  <c r="R21" i="2"/>
  <c r="V21" i="2"/>
  <c r="T21" i="2"/>
  <c r="C18" i="2"/>
  <c r="L19" i="2"/>
  <c r="H19" i="2"/>
  <c r="K19" i="2"/>
  <c r="G19" i="2"/>
  <c r="N19" i="2"/>
  <c r="X21" i="2"/>
  <c r="F18" i="2"/>
  <c r="K12" i="1" l="1"/>
  <c r="L12" i="1"/>
  <c r="M12" i="1"/>
  <c r="N12" i="1"/>
  <c r="O12" i="1"/>
  <c r="P12" i="1"/>
  <c r="Q12" i="1"/>
  <c r="R12" i="1"/>
  <c r="E11" i="1"/>
  <c r="F11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C9" i="1"/>
  <c r="J6" i="2" l="1"/>
  <c r="I6" i="2"/>
  <c r="H8" i="2"/>
  <c r="H7" i="2"/>
  <c r="H6" i="2"/>
  <c r="H5" i="2"/>
  <c r="G6" i="2"/>
  <c r="G7" i="2"/>
  <c r="F6" i="2"/>
  <c r="F7" i="2"/>
  <c r="E6" i="2"/>
  <c r="E7" i="2"/>
  <c r="E8" i="2"/>
  <c r="E9" i="2"/>
  <c r="H9" i="2" s="1"/>
  <c r="I5" i="2"/>
  <c r="J5" i="2" s="1"/>
  <c r="I7" i="2" l="1"/>
  <c r="K5" i="2"/>
  <c r="K6" i="2" s="1"/>
  <c r="K7" i="2" s="1"/>
  <c r="K8" i="2" s="1"/>
  <c r="K9" i="2" s="1"/>
  <c r="L9" i="2" s="1"/>
  <c r="L8" i="2" s="1"/>
  <c r="F8" i="2"/>
  <c r="S16" i="2" l="1"/>
  <c r="V16" i="2"/>
  <c r="W16" i="2"/>
  <c r="L7" i="2"/>
  <c r="R15" i="2" s="1"/>
  <c r="Z16" i="2"/>
  <c r="R16" i="2"/>
  <c r="U16" i="2"/>
  <c r="T16" i="2"/>
  <c r="Y16" i="2"/>
  <c r="X16" i="2"/>
  <c r="J7" i="2"/>
  <c r="I8" i="2" s="1"/>
  <c r="J8" i="2" s="1"/>
  <c r="G8" i="2"/>
  <c r="I6" i="1"/>
  <c r="I5" i="1"/>
  <c r="N15" i="2" l="1"/>
  <c r="O15" i="2"/>
  <c r="L6" i="2"/>
  <c r="L5" i="2" s="1"/>
  <c r="Q15" i="2"/>
  <c r="P15" i="2"/>
  <c r="I14" i="2"/>
  <c r="M14" i="2"/>
  <c r="J14" i="2"/>
  <c r="G14" i="2"/>
  <c r="K14" i="2"/>
  <c r="F14" i="2"/>
  <c r="L14" i="2"/>
  <c r="I9" i="2"/>
  <c r="J9" i="2" s="1"/>
  <c r="H5" i="1"/>
  <c r="K5" i="1" s="1"/>
  <c r="H6" i="1"/>
  <c r="J5" i="1"/>
  <c r="H7" i="1"/>
  <c r="G6" i="1"/>
  <c r="F6" i="1"/>
  <c r="E7" i="1"/>
  <c r="E6" i="1"/>
  <c r="H14" i="2" l="1"/>
  <c r="N14" i="2"/>
  <c r="D13" i="2"/>
  <c r="E13" i="2"/>
  <c r="F13" i="2"/>
  <c r="C13" i="2"/>
  <c r="B13" i="2"/>
  <c r="J6" i="1"/>
  <c r="I7" i="1" s="1"/>
  <c r="K6" i="1"/>
  <c r="J7" i="1" l="1"/>
  <c r="K7" i="1" l="1"/>
  <c r="L7" i="1" s="1"/>
  <c r="L6" i="1" s="1"/>
  <c r="H12" i="1" l="1"/>
  <c r="I12" i="1"/>
  <c r="F12" i="1"/>
  <c r="J12" i="1"/>
  <c r="G12" i="1"/>
  <c r="L5" i="1"/>
  <c r="C11" i="1" l="1"/>
  <c r="D11" i="1"/>
  <c r="B11" i="1"/>
</calcChain>
</file>

<file path=xl/sharedStrings.xml><?xml version="1.0" encoding="utf-8"?>
<sst xmlns="http://schemas.openxmlformats.org/spreadsheetml/2006/main" count="70" uniqueCount="24">
  <si>
    <t>j</t>
  </si>
  <si>
    <t>x</t>
  </si>
  <si>
    <t>f</t>
  </si>
  <si>
    <t>h</t>
  </si>
  <si>
    <t>la</t>
  </si>
  <si>
    <t>mi</t>
  </si>
  <si>
    <t>d</t>
  </si>
  <si>
    <t>p</t>
  </si>
  <si>
    <t>q</t>
  </si>
  <si>
    <t>M</t>
  </si>
  <si>
    <t>X</t>
  </si>
  <si>
    <t>r</t>
  </si>
  <si>
    <t>f'</t>
  </si>
  <si>
    <t>y</t>
  </si>
  <si>
    <t>a0</t>
  </si>
  <si>
    <t>a1</t>
  </si>
  <si>
    <t>a2</t>
  </si>
  <si>
    <t>a3</t>
  </si>
  <si>
    <t>koeficienty polynomů</t>
  </si>
  <si>
    <t>s1</t>
  </si>
  <si>
    <t>s2</t>
  </si>
  <si>
    <t>s3</t>
  </si>
  <si>
    <t>s4</t>
  </si>
  <si>
    <t>Spočítáno dle a0, a1, a2, a3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</si>
</sst>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91838670166229219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Malý!$A$11</c:f>
              <c:strCache>
                <c:ptCount val="1"/>
                <c:pt idx="0">
                  <c:v>s1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Malý!$B$9:$R$9</c:f>
              <c:numCache>
                <c:formatCode>General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cat>
          <c:val>
            <c:numRef>
              <c:f>Malý!$B$11:$R$11</c:f>
              <c:numCache>
                <c:formatCode>General</c:formatCode>
                <c:ptCount val="17"/>
                <c:pt idx="0">
                  <c:v>0</c:v>
                </c:pt>
                <c:pt idx="1">
                  <c:v>2.08203125</c:v>
                </c:pt>
                <c:pt idx="2">
                  <c:v>3.46875</c:v>
                </c:pt>
                <c:pt idx="3">
                  <c:v>4.37109375</c:v>
                </c:pt>
                <c:pt idx="4">
                  <c:v>5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Malý!$A$12</c:f>
              <c:strCache>
                <c:ptCount val="1"/>
                <c:pt idx="0">
                  <c:v>s2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Malý!$B$9:$R$9</c:f>
              <c:numCache>
                <c:formatCode>General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cat>
          <c:val>
            <c:numRef>
              <c:f>Malý!$B$12:$R$12</c:f>
              <c:numCache>
                <c:formatCode>General</c:formatCode>
                <c:ptCount val="17"/>
                <c:pt idx="4">
                  <c:v>5</c:v>
                </c:pt>
                <c:pt idx="5">
                  <c:v>5.5316840277777777</c:v>
                </c:pt>
                <c:pt idx="6">
                  <c:v>6.0034722222222223</c:v>
                </c:pt>
                <c:pt idx="7">
                  <c:v>6.41796875</c:v>
                </c:pt>
                <c:pt idx="8">
                  <c:v>6.7777777777777768</c:v>
                </c:pt>
                <c:pt idx="9">
                  <c:v>7.0855034722222223</c:v>
                </c:pt>
                <c:pt idx="10">
                  <c:v>7.34375</c:v>
                </c:pt>
                <c:pt idx="11">
                  <c:v>7.5551215277777786</c:v>
                </c:pt>
                <c:pt idx="12">
                  <c:v>7.7222222222222214</c:v>
                </c:pt>
                <c:pt idx="13">
                  <c:v>7.84765625</c:v>
                </c:pt>
                <c:pt idx="14">
                  <c:v>7.9340277777777777</c:v>
                </c:pt>
                <c:pt idx="15">
                  <c:v>7.9839409722222232</c:v>
                </c:pt>
                <c:pt idx="16">
                  <c:v>8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Malý!$A$10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cat>
            <c:numRef>
              <c:f>Malý!$B$9:$R$9</c:f>
              <c:numCache>
                <c:formatCode>General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cat>
          <c:val>
            <c:numRef>
              <c:f>Malý!$B$10:$R$10</c:f>
              <c:numCache>
                <c:formatCode>General</c:formatCode>
                <c:ptCount val="17"/>
                <c:pt idx="0">
                  <c:v>0</c:v>
                </c:pt>
                <c:pt idx="4">
                  <c:v>5</c:v>
                </c:pt>
                <c:pt idx="1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10784"/>
        <c:axId val="69112960"/>
      </c:lineChart>
      <c:catAx>
        <c:axId val="69110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112960"/>
        <c:crosses val="autoZero"/>
        <c:auto val="1"/>
        <c:lblAlgn val="ctr"/>
        <c:lblOffset val="100"/>
        <c:noMultiLvlLbl val="0"/>
      </c:catAx>
      <c:valAx>
        <c:axId val="6911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10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641146143136897"/>
          <c:y val="0.38831291921843103"/>
          <c:w val="0.11384424228873458"/>
          <c:h val="0.348373797025371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1400554097404488E-2"/>
          <c:w val="0.91838670166229219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Větší!$A$13</c:f>
              <c:strCache>
                <c:ptCount val="1"/>
                <c:pt idx="0">
                  <c:v>s1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Větší!$B$11:$Z$11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cat>
          <c:val>
            <c:numRef>
              <c:f>Větší!$B$13:$Z$13</c:f>
              <c:numCache>
                <c:formatCode>General</c:formatCode>
                <c:ptCount val="25"/>
                <c:pt idx="0">
                  <c:v>1</c:v>
                </c:pt>
                <c:pt idx="1">
                  <c:v>2.4468245967741935</c:v>
                </c:pt>
                <c:pt idx="2">
                  <c:v>3.358198924731183</c:v>
                </c:pt>
                <c:pt idx="3">
                  <c:v>3.8404737903225805</c:v>
                </c:pt>
                <c:pt idx="4">
                  <c:v>3.9999999999999996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Větší!$A$14</c:f>
              <c:strCache>
                <c:ptCount val="1"/>
                <c:pt idx="0">
                  <c:v>s2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Větší!$B$11:$Z$11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cat>
          <c:val>
            <c:numRef>
              <c:f>Větší!$B$14:$Z$14</c:f>
              <c:numCache>
                <c:formatCode>General</c:formatCode>
                <c:ptCount val="25"/>
                <c:pt idx="4">
                  <c:v>4</c:v>
                </c:pt>
                <c:pt idx="5">
                  <c:v>3.9344968077956999</c:v>
                </c:pt>
                <c:pt idx="6">
                  <c:v>3.7071572580645169</c:v>
                </c:pt>
                <c:pt idx="7">
                  <c:v>3.3725428427419359</c:v>
                </c:pt>
                <c:pt idx="8">
                  <c:v>2.985215053763441</c:v>
                </c:pt>
                <c:pt idx="9">
                  <c:v>2.5997353830645165</c:v>
                </c:pt>
                <c:pt idx="10">
                  <c:v>2.270665322580645</c:v>
                </c:pt>
                <c:pt idx="11">
                  <c:v>2.052566364247312</c:v>
                </c:pt>
                <c:pt idx="12">
                  <c:v>2</c:v>
                </c:pt>
              </c:numCache>
            </c:numRef>
          </c:val>
          <c:smooth val="1"/>
        </c:ser>
        <c:ser>
          <c:idx val="4"/>
          <c:order val="2"/>
          <c:tx>
            <c:strRef>
              <c:f>Větší!$A$15</c:f>
              <c:strCache>
                <c:ptCount val="1"/>
                <c:pt idx="0">
                  <c:v>s3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Větší!$B$11:$Z$11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cat>
          <c:val>
            <c:numRef>
              <c:f>Větší!$B$15:$Z$15</c:f>
              <c:numCache>
                <c:formatCode>General</c:formatCode>
                <c:ptCount val="25"/>
                <c:pt idx="12">
                  <c:v>2</c:v>
                </c:pt>
                <c:pt idx="13">
                  <c:v>2.143523185483871</c:v>
                </c:pt>
                <c:pt idx="14">
                  <c:v>2.4176747311827955</c:v>
                </c:pt>
                <c:pt idx="15">
                  <c:v>2.7329889112903225</c:v>
                </c:pt>
                <c:pt idx="16">
                  <c:v>3</c:v>
                </c:pt>
              </c:numCache>
            </c:numRef>
          </c:val>
          <c:smooth val="1"/>
        </c:ser>
        <c:ser>
          <c:idx val="0"/>
          <c:order val="3"/>
          <c:tx>
            <c:strRef>
              <c:f>Větší!$A$16</c:f>
              <c:strCache>
                <c:ptCount val="1"/>
                <c:pt idx="0">
                  <c:v>s4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Větší!$B$11:$Z$11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cat>
          <c:val>
            <c:numRef>
              <c:f>Větší!$B$16:$Z$16</c:f>
              <c:numCache>
                <c:formatCode>General</c:formatCode>
                <c:ptCount val="25"/>
                <c:pt idx="16">
                  <c:v>3</c:v>
                </c:pt>
                <c:pt idx="17">
                  <c:v>3.147481938844086</c:v>
                </c:pt>
                <c:pt idx="18">
                  <c:v>3.1771673387096775</c:v>
                </c:pt>
                <c:pt idx="19">
                  <c:v>3.109028477822581</c:v>
                </c:pt>
                <c:pt idx="20">
                  <c:v>2.9630376344086025</c:v>
                </c:pt>
                <c:pt idx="21">
                  <c:v>2.7591670866935485</c:v>
                </c:pt>
                <c:pt idx="22">
                  <c:v>2.517389112903226</c:v>
                </c:pt>
                <c:pt idx="23">
                  <c:v>2.257675991263441</c:v>
                </c:pt>
                <c:pt idx="24">
                  <c:v>2</c:v>
                </c:pt>
              </c:numCache>
            </c:numRef>
          </c:val>
          <c:smooth val="1"/>
        </c:ser>
        <c:ser>
          <c:idx val="1"/>
          <c:order val="4"/>
          <c:tx>
            <c:strRef>
              <c:f>Větší!$A$12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1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numRef>
              <c:f>Větší!$B$11:$Z$11</c:f>
              <c:numCache>
                <c:formatCode>General</c:formatCode>
                <c:ptCount val="2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</c:numCache>
            </c:numRef>
          </c:cat>
          <c:val>
            <c:numRef>
              <c:f>Větší!$B$12:$Z$12</c:f>
              <c:numCache>
                <c:formatCode>General</c:formatCode>
                <c:ptCount val="25"/>
                <c:pt idx="0">
                  <c:v>1</c:v>
                </c:pt>
                <c:pt idx="4">
                  <c:v>4</c:v>
                </c:pt>
                <c:pt idx="12">
                  <c:v>2</c:v>
                </c:pt>
                <c:pt idx="16">
                  <c:v>3</c:v>
                </c:pt>
                <c:pt idx="24">
                  <c:v>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8672"/>
        <c:axId val="79390592"/>
      </c:lineChart>
      <c:catAx>
        <c:axId val="79388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cs-CZ"/>
          </a:p>
        </c:txPr>
        <c:crossAx val="79390592"/>
        <c:crosses val="autoZero"/>
        <c:auto val="1"/>
        <c:lblAlgn val="ctr"/>
        <c:lblOffset val="100"/>
        <c:noMultiLvlLbl val="0"/>
      </c:catAx>
      <c:valAx>
        <c:axId val="793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cs-CZ"/>
          </a:p>
        </c:txPr>
        <c:crossAx val="79388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319491019115969"/>
          <c:y val="0.27362279851170734"/>
          <c:w val="5.7307139090311071E-2"/>
          <c:h val="0.55232713749702844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21</xdr:row>
      <xdr:rowOff>46037</xdr:rowOff>
    </xdr:from>
    <xdr:to>
      <xdr:col>11</xdr:col>
      <xdr:colOff>289984</xdr:colOff>
      <xdr:row>35</xdr:row>
      <xdr:rowOff>122237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24</xdr:row>
      <xdr:rowOff>34698</xdr:rowOff>
    </xdr:from>
    <xdr:to>
      <xdr:col>19</xdr:col>
      <xdr:colOff>285751</xdr:colOff>
      <xdr:row>46</xdr:row>
      <xdr:rowOff>54429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G1" zoomScaleNormal="100" workbookViewId="0">
      <selection activeCell="L5" sqref="L5:L7"/>
    </sheetView>
  </sheetViews>
  <sheetFormatPr defaultRowHeight="15" x14ac:dyDescent="0.25"/>
  <cols>
    <col min="1" max="13" width="9.140625" style="1"/>
    <col min="14" max="14" width="11.85546875" style="1" bestFit="1" customWidth="1"/>
    <col min="15" max="16384" width="9.140625" style="1"/>
  </cols>
  <sheetData>
    <row r="1" spans="1:19" x14ac:dyDescent="0.25">
      <c r="M1" s="76" t="s">
        <v>18</v>
      </c>
      <c r="N1" s="76"/>
      <c r="O1" s="76"/>
      <c r="P1" s="76"/>
    </row>
    <row r="2" spans="1:19" s="2" customFormat="1" x14ac:dyDescent="0.25">
      <c r="A2" s="7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11</v>
      </c>
      <c r="L2" s="10" t="s">
        <v>9</v>
      </c>
      <c r="M2" s="75" t="s">
        <v>14</v>
      </c>
      <c r="N2" s="75" t="s">
        <v>15</v>
      </c>
      <c r="O2" s="75" t="s">
        <v>16</v>
      </c>
      <c r="P2" s="75" t="s">
        <v>17</v>
      </c>
    </row>
    <row r="3" spans="1:19" ht="4.5" customHeight="1" x14ac:dyDescent="0.25"/>
    <row r="4" spans="1:19" x14ac:dyDescent="0.25">
      <c r="A4" s="5" t="s">
        <v>10</v>
      </c>
      <c r="B4" s="11">
        <v>-1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5" t="s">
        <v>10</v>
      </c>
      <c r="I4" s="5" t="s">
        <v>10</v>
      </c>
      <c r="J4" s="4">
        <v>0</v>
      </c>
      <c r="K4" s="4">
        <v>0</v>
      </c>
      <c r="L4" s="5" t="s">
        <v>10</v>
      </c>
      <c r="M4" s="5"/>
      <c r="N4" s="5"/>
      <c r="O4" s="5"/>
      <c r="P4" s="5"/>
    </row>
    <row r="5" spans="1:19" x14ac:dyDescent="0.25">
      <c r="A5" s="7">
        <v>10</v>
      </c>
      <c r="B5" s="11">
        <v>0</v>
      </c>
      <c r="C5" s="4">
        <v>0</v>
      </c>
      <c r="D5" s="4">
        <v>0</v>
      </c>
      <c r="E5" s="5" t="s">
        <v>10</v>
      </c>
      <c r="F5" s="4">
        <v>1</v>
      </c>
      <c r="G5" s="4">
        <v>0</v>
      </c>
      <c r="H5" s="6">
        <f>6/E6*((D6-D5)/E6-A5)</f>
        <v>-30</v>
      </c>
      <c r="I5" s="6">
        <f>G5*J4+2</f>
        <v>2</v>
      </c>
      <c r="J5" s="6">
        <f>-F5/I5</f>
        <v>-0.5</v>
      </c>
      <c r="K5" s="6">
        <f>(H5-G5*K4)/I5</f>
        <v>-15</v>
      </c>
      <c r="L5" s="6">
        <f>J5*L6+K5</f>
        <v>-14.5</v>
      </c>
      <c r="M5" s="5"/>
      <c r="N5" s="5"/>
      <c r="O5" s="5"/>
      <c r="P5" s="5"/>
    </row>
    <row r="6" spans="1:19" x14ac:dyDescent="0.25">
      <c r="A6" s="8" t="s">
        <v>10</v>
      </c>
      <c r="B6" s="11">
        <v>1</v>
      </c>
      <c r="C6" s="4">
        <v>1</v>
      </c>
      <c r="D6" s="4">
        <v>5</v>
      </c>
      <c r="E6" s="6">
        <f>C6-C5</f>
        <v>1</v>
      </c>
      <c r="F6" s="6">
        <f>E7/(E6+E7)</f>
        <v>0.75</v>
      </c>
      <c r="G6" s="6">
        <f>1-F6</f>
        <v>0.25</v>
      </c>
      <c r="H6" s="6">
        <f>6/(E7+E6)*((D7-D6)/E7-(D6-D5)/E6)</f>
        <v>-6</v>
      </c>
      <c r="I6" s="6">
        <f t="shared" ref="I6:I7" si="0">G6*J5+2</f>
        <v>1.875</v>
      </c>
      <c r="J6" s="6">
        <f t="shared" ref="J6:J7" si="1">-F6/I6</f>
        <v>-0.4</v>
      </c>
      <c r="K6" s="6">
        <f t="shared" ref="K6:K7" si="2">(H6-G6*K5)/I6</f>
        <v>-1.2</v>
      </c>
      <c r="L6" s="6">
        <f t="shared" ref="L6:L7" si="3">J6*L7+K6</f>
        <v>-1</v>
      </c>
      <c r="M6" s="75">
        <f>(L5*C6^3-L6*C5^3+L6*C5*E6^2-L5*C6*E6^2+6*C6*D5-6*C5*D6)/6/E6</f>
        <v>0</v>
      </c>
      <c r="N6" s="75">
        <f>(3*L6*C5^2-3*L5*C6^2+L5*E6^2-L6*E6^2+6*D6-6*D5)/6/E6</f>
        <v>10</v>
      </c>
      <c r="O6" s="75">
        <f>(L5*C6-L6*C5)/2/E6</f>
        <v>-7.25</v>
      </c>
      <c r="P6" s="75">
        <f>(L6-L5)/6/E6</f>
        <v>2.25</v>
      </c>
    </row>
    <row r="7" spans="1:19" x14ac:dyDescent="0.25">
      <c r="A7" s="7">
        <v>0</v>
      </c>
      <c r="B7" s="11">
        <v>2</v>
      </c>
      <c r="C7" s="4">
        <v>4</v>
      </c>
      <c r="D7" s="4">
        <v>8</v>
      </c>
      <c r="E7" s="6">
        <f>C7-C6</f>
        <v>3</v>
      </c>
      <c r="F7" s="4">
        <v>0</v>
      </c>
      <c r="G7" s="4">
        <v>1</v>
      </c>
      <c r="H7" s="6">
        <f>6/E7*(A7-(D7-D6)/E7)</f>
        <v>-2</v>
      </c>
      <c r="I7" s="6">
        <f t="shared" si="0"/>
        <v>1.6</v>
      </c>
      <c r="J7" s="6">
        <f t="shared" si="1"/>
        <v>0</v>
      </c>
      <c r="K7" s="6">
        <f t="shared" si="2"/>
        <v>-0.5</v>
      </c>
      <c r="L7" s="6">
        <f t="shared" si="3"/>
        <v>-0.5</v>
      </c>
      <c r="M7" s="75">
        <f>(L6*C7^3-L7*C6^3+L7*C6*E7^2-L6*C7*E7^2+6*C7*D6-6*C6*D7)/6/E7</f>
        <v>2.2222222222222223</v>
      </c>
      <c r="N7" s="75">
        <f>(3*L7*C6^2-3*L6*C7^2+L6*E7^2-L7*E7^2+6*D7-6*D6)/6/E7</f>
        <v>3.3333333333333335</v>
      </c>
      <c r="O7" s="75">
        <f>(L6*C7-L7*C6)/2/E7</f>
        <v>-0.58333333333333337</v>
      </c>
      <c r="P7" s="75">
        <f>(L7-L6)/6/E7</f>
        <v>2.7777777777777776E-2</v>
      </c>
    </row>
    <row r="8" spans="1:19" ht="15.75" thickBot="1" x14ac:dyDescent="0.3"/>
    <row r="9" spans="1:19" x14ac:dyDescent="0.25">
      <c r="A9" s="30" t="s">
        <v>1</v>
      </c>
      <c r="B9" s="21">
        <v>0</v>
      </c>
      <c r="C9" s="22">
        <f>B9+0.25</f>
        <v>0.25</v>
      </c>
      <c r="D9" s="22">
        <f t="shared" ref="D9:R9" si="4">C9+0.25</f>
        <v>0.5</v>
      </c>
      <c r="E9" s="70">
        <f t="shared" si="4"/>
        <v>0.75</v>
      </c>
      <c r="F9" s="30">
        <f t="shared" si="4"/>
        <v>1</v>
      </c>
      <c r="G9" s="27">
        <f t="shared" si="4"/>
        <v>1.25</v>
      </c>
      <c r="H9" s="22">
        <f t="shared" si="4"/>
        <v>1.5</v>
      </c>
      <c r="I9" s="22">
        <f t="shared" si="4"/>
        <v>1.75</v>
      </c>
      <c r="J9" s="22">
        <f t="shared" si="4"/>
        <v>2</v>
      </c>
      <c r="K9" s="22">
        <f t="shared" si="4"/>
        <v>2.25</v>
      </c>
      <c r="L9" s="22">
        <f t="shared" si="4"/>
        <v>2.5</v>
      </c>
      <c r="M9" s="22">
        <f t="shared" si="4"/>
        <v>2.75</v>
      </c>
      <c r="N9" s="22">
        <f t="shared" si="4"/>
        <v>3</v>
      </c>
      <c r="O9" s="22">
        <f t="shared" si="4"/>
        <v>3.25</v>
      </c>
      <c r="P9" s="22">
        <f t="shared" si="4"/>
        <v>3.5</v>
      </c>
      <c r="Q9" s="70">
        <f t="shared" si="4"/>
        <v>3.75</v>
      </c>
      <c r="R9" s="30">
        <f t="shared" si="4"/>
        <v>4</v>
      </c>
      <c r="S9" s="12"/>
    </row>
    <row r="10" spans="1:19" ht="15.75" thickBot="1" x14ac:dyDescent="0.3">
      <c r="A10" s="31" t="s">
        <v>13</v>
      </c>
      <c r="B10" s="23">
        <v>0</v>
      </c>
      <c r="C10" s="15"/>
      <c r="D10" s="15"/>
      <c r="E10" s="48"/>
      <c r="F10" s="31">
        <v>5</v>
      </c>
      <c r="G10" s="34"/>
      <c r="H10" s="15"/>
      <c r="I10" s="15"/>
      <c r="J10" s="15"/>
      <c r="K10" s="15"/>
      <c r="L10" s="15"/>
      <c r="M10" s="15"/>
      <c r="N10" s="15"/>
      <c r="O10" s="15"/>
      <c r="P10" s="15"/>
      <c r="Q10" s="48"/>
      <c r="R10" s="31">
        <v>8</v>
      </c>
    </row>
    <row r="11" spans="1:19" x14ac:dyDescent="0.25">
      <c r="A11" s="32" t="s">
        <v>19</v>
      </c>
      <c r="B11" s="36">
        <f>($L5*($C6-B$9)^3+$L6*(B$9-$C5)^3)/6/$E6+($D5-$L5*$E6^2/6)*($C6-B$9)/$E6+($D6-$L6*$E6^2/6)*(B$9-$C5)/$E6</f>
        <v>0</v>
      </c>
      <c r="C11" s="20">
        <f t="shared" ref="C11:R12" si="5">($L5*($C6-C$9)^3+$L6*(C$9-$C5)^3)/6/$E6+($D5-$L5*$E6^2/6)*($C6-C$9)/$E6+($D6-$L6*$E6^2/6)*(C$9-$C5)/$E6</f>
        <v>2.08203125</v>
      </c>
      <c r="D11" s="20">
        <f t="shared" si="5"/>
        <v>3.46875</v>
      </c>
      <c r="E11" s="71">
        <f t="shared" si="5"/>
        <v>4.37109375</v>
      </c>
      <c r="F11" s="72">
        <f t="shared" si="5"/>
        <v>5</v>
      </c>
      <c r="G11" s="35"/>
      <c r="H11" s="13"/>
      <c r="I11" s="13"/>
      <c r="J11" s="13"/>
      <c r="K11" s="13"/>
      <c r="L11" s="13"/>
      <c r="M11" s="13"/>
      <c r="N11" s="13"/>
      <c r="O11" s="13"/>
      <c r="P11" s="13"/>
      <c r="Q11" s="55"/>
      <c r="R11" s="60"/>
    </row>
    <row r="12" spans="1:19" ht="15.75" thickBot="1" x14ac:dyDescent="0.3">
      <c r="A12" s="33" t="s">
        <v>20</v>
      </c>
      <c r="B12" s="37"/>
      <c r="C12" s="26"/>
      <c r="D12" s="26"/>
      <c r="E12" s="51"/>
      <c r="F12" s="31">
        <f t="shared" si="5"/>
        <v>5</v>
      </c>
      <c r="G12" s="28">
        <f t="shared" si="5"/>
        <v>5.5316840277777777</v>
      </c>
      <c r="H12" s="14">
        <f t="shared" si="5"/>
        <v>6.0034722222222223</v>
      </c>
      <c r="I12" s="14">
        <f t="shared" si="5"/>
        <v>6.41796875</v>
      </c>
      <c r="J12" s="14">
        <f t="shared" si="5"/>
        <v>6.7777777777777768</v>
      </c>
      <c r="K12" s="14">
        <f t="shared" si="5"/>
        <v>7.0855034722222223</v>
      </c>
      <c r="L12" s="14">
        <f t="shared" si="5"/>
        <v>7.34375</v>
      </c>
      <c r="M12" s="14">
        <f t="shared" si="5"/>
        <v>7.5551215277777786</v>
      </c>
      <c r="N12" s="14">
        <f t="shared" si="5"/>
        <v>7.7222222222222214</v>
      </c>
      <c r="O12" s="14">
        <f t="shared" si="5"/>
        <v>7.84765625</v>
      </c>
      <c r="P12" s="14">
        <f t="shared" si="5"/>
        <v>7.9340277777777777</v>
      </c>
      <c r="Q12" s="73">
        <f t="shared" si="5"/>
        <v>7.9839409722222232</v>
      </c>
      <c r="R12" s="31">
        <f t="shared" si="5"/>
        <v>8</v>
      </c>
    </row>
    <row r="14" spans="1:19" x14ac:dyDescent="0.25">
      <c r="A14" s="77" t="s">
        <v>23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9" ht="5.25" customHeight="1" x14ac:dyDescent="0.25"/>
    <row r="16" spans="1:19" x14ac:dyDescent="0.25">
      <c r="A16" s="75" t="s">
        <v>19</v>
      </c>
      <c r="B16" s="75">
        <f>$M6+$N6*B$9+$O6*B$9^2+$P6*B$9^3</f>
        <v>0</v>
      </c>
      <c r="C16" s="75">
        <f t="shared" ref="C16:R17" si="6">$M6+$N6*C$9+$O6*C$9^2+$P6*C$9^3</f>
        <v>2.08203125</v>
      </c>
      <c r="D16" s="75">
        <f t="shared" si="6"/>
        <v>3.46875</v>
      </c>
      <c r="E16" s="75">
        <f t="shared" si="6"/>
        <v>4.37109375</v>
      </c>
      <c r="F16" s="75">
        <f t="shared" si="6"/>
        <v>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1:18" x14ac:dyDescent="0.25">
      <c r="A17" s="75" t="s">
        <v>20</v>
      </c>
      <c r="B17" s="75"/>
      <c r="C17" s="75"/>
      <c r="D17" s="75"/>
      <c r="E17" s="75"/>
      <c r="F17" s="75">
        <f t="shared" si="6"/>
        <v>5</v>
      </c>
      <c r="G17" s="75">
        <f t="shared" si="6"/>
        <v>5.5316840277777786</v>
      </c>
      <c r="H17" s="75">
        <f t="shared" si="6"/>
        <v>6.0034722222222223</v>
      </c>
      <c r="I17" s="75">
        <f t="shared" si="6"/>
        <v>6.4179687500000009</v>
      </c>
      <c r="J17" s="75">
        <f t="shared" si="6"/>
        <v>6.7777777777777777</v>
      </c>
      <c r="K17" s="75">
        <f t="shared" si="6"/>
        <v>7.0855034722222214</v>
      </c>
      <c r="L17" s="75">
        <f t="shared" si="6"/>
        <v>7.3437500000000009</v>
      </c>
      <c r="M17" s="75">
        <f t="shared" si="6"/>
        <v>7.5551215277777777</v>
      </c>
      <c r="N17" s="75">
        <f t="shared" si="6"/>
        <v>7.7222222222222214</v>
      </c>
      <c r="O17" s="75">
        <f t="shared" si="6"/>
        <v>7.8476562500000009</v>
      </c>
      <c r="P17" s="75">
        <f t="shared" si="6"/>
        <v>7.9340277777777777</v>
      </c>
      <c r="Q17" s="75">
        <f t="shared" si="6"/>
        <v>7.9839409722222214</v>
      </c>
      <c r="R17" s="75">
        <f t="shared" si="6"/>
        <v>8</v>
      </c>
    </row>
  </sheetData>
  <mergeCells count="2">
    <mergeCell ref="M1:P1"/>
    <mergeCell ref="A14:R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="70" zoomScaleNormal="70" workbookViewId="0">
      <selection sqref="A1:P9"/>
    </sheetView>
  </sheetViews>
  <sheetFormatPr defaultRowHeight="15" x14ac:dyDescent="0.25"/>
  <cols>
    <col min="1" max="16" width="5.85546875" style="1" customWidth="1"/>
    <col min="17" max="16384" width="9.140625" style="1"/>
  </cols>
  <sheetData>
    <row r="1" spans="1:27" x14ac:dyDescent="0.25">
      <c r="M1" s="76" t="s">
        <v>18</v>
      </c>
      <c r="N1" s="76"/>
      <c r="O1" s="76"/>
      <c r="P1" s="76"/>
    </row>
    <row r="2" spans="1:27" s="2" customFormat="1" x14ac:dyDescent="0.25">
      <c r="A2" s="7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11</v>
      </c>
      <c r="L2" s="10" t="s">
        <v>9</v>
      </c>
      <c r="M2" s="75" t="s">
        <v>14</v>
      </c>
      <c r="N2" s="75" t="s">
        <v>15</v>
      </c>
      <c r="O2" s="75" t="s">
        <v>16</v>
      </c>
      <c r="P2" s="75" t="s">
        <v>17</v>
      </c>
    </row>
    <row r="3" spans="1:27" ht="4.5" customHeight="1" x14ac:dyDescent="0.25"/>
    <row r="4" spans="1:27" x14ac:dyDescent="0.25">
      <c r="A4" s="5" t="s">
        <v>10</v>
      </c>
      <c r="B4" s="9">
        <v>1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5" t="s">
        <v>10</v>
      </c>
      <c r="I4" s="5" t="s">
        <v>10</v>
      </c>
      <c r="J4" s="4">
        <v>0</v>
      </c>
      <c r="K4" s="4">
        <v>0</v>
      </c>
      <c r="L4" s="5" t="s">
        <v>10</v>
      </c>
      <c r="M4" s="5"/>
      <c r="N4" s="5"/>
      <c r="O4" s="5"/>
      <c r="P4" s="5"/>
    </row>
    <row r="5" spans="1:27" x14ac:dyDescent="0.25">
      <c r="A5" s="7">
        <v>7</v>
      </c>
      <c r="B5" s="9">
        <v>2</v>
      </c>
      <c r="C5" s="4">
        <v>0</v>
      </c>
      <c r="D5" s="4">
        <v>1</v>
      </c>
      <c r="E5" s="5" t="s">
        <v>10</v>
      </c>
      <c r="F5" s="4">
        <v>1</v>
      </c>
      <c r="G5" s="4">
        <v>0</v>
      </c>
      <c r="H5" s="6">
        <f>6/E6*((D6-D5)/E6-A5)</f>
        <v>-24</v>
      </c>
      <c r="I5" s="6">
        <f>G5*J4+2</f>
        <v>2</v>
      </c>
      <c r="J5" s="6">
        <f>-F5/I5</f>
        <v>-0.5</v>
      </c>
      <c r="K5" s="6">
        <f>(H5-G5*K4)/I5</f>
        <v>-12</v>
      </c>
      <c r="L5" s="6">
        <f t="shared" ref="L5:L7" si="0">J5*L6+K5</f>
        <v>-10.268817204301076</v>
      </c>
      <c r="M5" s="5"/>
      <c r="N5" s="5"/>
      <c r="O5" s="5"/>
      <c r="P5" s="5"/>
    </row>
    <row r="6" spans="1:27" x14ac:dyDescent="0.25">
      <c r="A6" s="7"/>
      <c r="B6" s="9">
        <v>3</v>
      </c>
      <c r="C6" s="4">
        <v>1</v>
      </c>
      <c r="D6" s="4">
        <v>4</v>
      </c>
      <c r="E6" s="6">
        <f t="shared" ref="E6:E8" si="1">C6-C5</f>
        <v>1</v>
      </c>
      <c r="F6" s="6">
        <f t="shared" ref="F6:F7" si="2">E7/(E6+E7)</f>
        <v>0.66666666666666663</v>
      </c>
      <c r="G6" s="6">
        <f t="shared" ref="G6:G7" si="3">1-F6</f>
        <v>0.33333333333333337</v>
      </c>
      <c r="H6" s="6">
        <f>6/(E7+E6)*((D7-D6)/E7-(D6-D5)/E6)</f>
        <v>-8</v>
      </c>
      <c r="I6" s="6">
        <f t="shared" ref="I6:I9" si="4">G6*J5+2</f>
        <v>1.8333333333333333</v>
      </c>
      <c r="J6" s="6">
        <f t="shared" ref="J6:J9" si="5">-F6/I6</f>
        <v>-0.36363636363636365</v>
      </c>
      <c r="K6" s="6">
        <f t="shared" ref="K6:K9" si="6">(H6-G6*K5)/I6</f>
        <v>-2.1818181818181821</v>
      </c>
      <c r="L6" s="6">
        <f t="shared" si="0"/>
        <v>-3.4623655913978499</v>
      </c>
      <c r="M6" s="75">
        <f>(L5*C6^3-L6*C5^3+L6*C5*E6^2-L5*C6*E6^2+6*C6*D5-6*C5*D6)/6/E6</f>
        <v>1</v>
      </c>
      <c r="N6" s="75">
        <f>(3*L6*C5^2-3*L5*C6^2+L5*E6^2-L6*E6^2+6*D6-6*D5)/6/E6</f>
        <v>7</v>
      </c>
      <c r="O6" s="75">
        <f>(L5*C6-L6*C5)/2/E6</f>
        <v>-5.134408602150538</v>
      </c>
      <c r="P6" s="75">
        <f>(L6-L5)/6/E6</f>
        <v>1.1344086021505377</v>
      </c>
    </row>
    <row r="7" spans="1:27" x14ac:dyDescent="0.25">
      <c r="A7" s="7"/>
      <c r="B7" s="9">
        <v>4</v>
      </c>
      <c r="C7" s="4">
        <v>3</v>
      </c>
      <c r="D7" s="4">
        <v>2</v>
      </c>
      <c r="E7" s="6">
        <f t="shared" si="1"/>
        <v>2</v>
      </c>
      <c r="F7" s="6">
        <f t="shared" si="2"/>
        <v>0.33333333333333331</v>
      </c>
      <c r="G7" s="6">
        <f t="shared" si="3"/>
        <v>0.66666666666666674</v>
      </c>
      <c r="H7" s="6">
        <f>6/(E8+E7)*((D8-D7)/E8-(D7-D6)/E7)</f>
        <v>4</v>
      </c>
      <c r="I7" s="6">
        <f t="shared" si="4"/>
        <v>1.7575757575757576</v>
      </c>
      <c r="J7" s="6">
        <f t="shared" si="5"/>
        <v>-0.18965517241379309</v>
      </c>
      <c r="K7" s="6">
        <f t="shared" si="6"/>
        <v>3.1034482758620694</v>
      </c>
      <c r="L7" s="6">
        <f t="shared" si="0"/>
        <v>3.5215053763440864</v>
      </c>
      <c r="M7" s="75">
        <f t="shared" ref="M7:M9" si="7">(L6*C7^3-L7*C6^3+L7*C6*E7^2-L6*C7*E7^2+6*C7*D6-6*C6*D7)/6/E7</f>
        <v>1.55241935483871</v>
      </c>
      <c r="N7" s="75">
        <f t="shared" ref="N7:N9" si="8">(3*L7*C6^2-3*L6*C7^2+L6*E7^2-L7*E7^2+6*D7-6*D6)/6/E7</f>
        <v>5.3427419354838719</v>
      </c>
      <c r="O7" s="75">
        <f t="shared" ref="O7:O9" si="9">(L6*C7-L7*C6)/2/E7</f>
        <v>-3.477150537634409</v>
      </c>
      <c r="P7" s="75">
        <f t="shared" ref="P7:P9" si="10">(L7-L6)/6/E7</f>
        <v>0.581989247311828</v>
      </c>
    </row>
    <row r="8" spans="1:27" x14ac:dyDescent="0.25">
      <c r="A8" s="8" t="s">
        <v>10</v>
      </c>
      <c r="B8" s="9">
        <v>5</v>
      </c>
      <c r="C8" s="4">
        <v>4</v>
      </c>
      <c r="D8" s="4">
        <v>3</v>
      </c>
      <c r="E8" s="6">
        <f t="shared" si="1"/>
        <v>1</v>
      </c>
      <c r="F8" s="6">
        <f>E9/(E8+E9)</f>
        <v>0.66666666666666663</v>
      </c>
      <c r="G8" s="6">
        <f>1-F8</f>
        <v>0.33333333333333337</v>
      </c>
      <c r="H8" s="6">
        <f>6/(E9+E8)*((D9-D8)/E9-(D8-D7)/E8)</f>
        <v>-3</v>
      </c>
      <c r="I8" s="6">
        <f t="shared" si="4"/>
        <v>1.9367816091954022</v>
      </c>
      <c r="J8" s="6">
        <f t="shared" si="5"/>
        <v>-0.34421364985163205</v>
      </c>
      <c r="K8" s="6">
        <f t="shared" si="6"/>
        <v>-2.0830860534124636</v>
      </c>
      <c r="L8" s="6">
        <f>J8*L9+K8</f>
        <v>-2.2043010752688179</v>
      </c>
      <c r="M8" s="75">
        <f t="shared" si="7"/>
        <v>43.032258064516135</v>
      </c>
      <c r="N8" s="75">
        <f t="shared" si="8"/>
        <v>-36.137096774193552</v>
      </c>
      <c r="O8" s="75">
        <f t="shared" si="9"/>
        <v>10.3494623655914</v>
      </c>
      <c r="P8" s="75">
        <f t="shared" si="10"/>
        <v>-0.95430107526881736</v>
      </c>
    </row>
    <row r="9" spans="1:27" x14ac:dyDescent="0.25">
      <c r="A9" s="7">
        <v>-1</v>
      </c>
      <c r="B9" s="9">
        <v>6</v>
      </c>
      <c r="C9" s="4">
        <v>6</v>
      </c>
      <c r="D9" s="4">
        <v>2</v>
      </c>
      <c r="E9" s="6">
        <f>C9-C8</f>
        <v>2</v>
      </c>
      <c r="F9" s="4">
        <v>0</v>
      </c>
      <c r="G9" s="4">
        <v>1</v>
      </c>
      <c r="H9" s="6">
        <f>6/E9*(A9-(D9-D8)/E9)</f>
        <v>-1.5</v>
      </c>
      <c r="I9" s="6">
        <f t="shared" si="4"/>
        <v>1.6557863501483681</v>
      </c>
      <c r="J9" s="6">
        <f t="shared" si="5"/>
        <v>0</v>
      </c>
      <c r="K9" s="6">
        <f t="shared" si="6"/>
        <v>0.35215053763440896</v>
      </c>
      <c r="L9" s="6">
        <f>K9</f>
        <v>0.35215053763440896</v>
      </c>
      <c r="M9" s="75">
        <f t="shared" si="7"/>
        <v>-31.677419354838722</v>
      </c>
      <c r="N9" s="75">
        <f t="shared" si="8"/>
        <v>19.895161290322591</v>
      </c>
      <c r="O9" s="75">
        <f t="shared" si="9"/>
        <v>-3.6586021505376358</v>
      </c>
      <c r="P9" s="75">
        <f t="shared" si="10"/>
        <v>0.21303763440860224</v>
      </c>
    </row>
    <row r="10" spans="1:27" ht="15.75" thickBot="1" x14ac:dyDescent="0.3"/>
    <row r="11" spans="1:27" x14ac:dyDescent="0.25">
      <c r="A11" s="45" t="s">
        <v>1</v>
      </c>
      <c r="B11" s="42">
        <v>0</v>
      </c>
      <c r="C11" s="22">
        <v>0.25</v>
      </c>
      <c r="D11" s="38">
        <v>0.5</v>
      </c>
      <c r="E11" s="47">
        <v>0.75</v>
      </c>
      <c r="F11" s="58">
        <v>1</v>
      </c>
      <c r="G11" s="52">
        <v>1.25</v>
      </c>
      <c r="H11" s="38">
        <v>1.5</v>
      </c>
      <c r="I11" s="38">
        <v>1.75</v>
      </c>
      <c r="J11" s="38">
        <v>2</v>
      </c>
      <c r="K11" s="38">
        <v>2.25</v>
      </c>
      <c r="L11" s="38">
        <v>2.5</v>
      </c>
      <c r="M11" s="47">
        <v>2.75</v>
      </c>
      <c r="N11" s="58">
        <v>3</v>
      </c>
      <c r="O11" s="52">
        <v>3.25</v>
      </c>
      <c r="P11" s="38">
        <v>3.5</v>
      </c>
      <c r="Q11" s="47">
        <v>3.75</v>
      </c>
      <c r="R11" s="58">
        <v>4</v>
      </c>
      <c r="S11" s="52">
        <v>4.25</v>
      </c>
      <c r="T11" s="38">
        <v>4.5</v>
      </c>
      <c r="U11" s="38">
        <v>4.75</v>
      </c>
      <c r="V11" s="38">
        <v>5</v>
      </c>
      <c r="W11" s="38">
        <v>5.25</v>
      </c>
      <c r="X11" s="38">
        <v>5.5</v>
      </c>
      <c r="Y11" s="22">
        <v>5.75</v>
      </c>
      <c r="Z11" s="39">
        <v>6</v>
      </c>
      <c r="AA11" s="12"/>
    </row>
    <row r="12" spans="1:27" ht="15.75" thickBot="1" x14ac:dyDescent="0.3">
      <c r="A12" s="31" t="s">
        <v>13</v>
      </c>
      <c r="B12" s="28">
        <v>1</v>
      </c>
      <c r="C12" s="15"/>
      <c r="D12" s="15"/>
      <c r="E12" s="48"/>
      <c r="F12" s="59">
        <v>4</v>
      </c>
      <c r="G12" s="34"/>
      <c r="H12" s="15"/>
      <c r="I12" s="15"/>
      <c r="J12" s="15"/>
      <c r="K12" s="15"/>
      <c r="L12" s="15"/>
      <c r="M12" s="48"/>
      <c r="N12" s="59">
        <v>2</v>
      </c>
      <c r="O12" s="34"/>
      <c r="P12" s="15"/>
      <c r="Q12" s="48"/>
      <c r="R12" s="59">
        <v>3</v>
      </c>
      <c r="S12" s="34"/>
      <c r="T12" s="15"/>
      <c r="U12" s="15"/>
      <c r="V12" s="15"/>
      <c r="W12" s="15"/>
      <c r="X12" s="15"/>
      <c r="Y12" s="15"/>
      <c r="Z12" s="40">
        <v>2</v>
      </c>
    </row>
    <row r="13" spans="1:27" x14ac:dyDescent="0.25">
      <c r="A13" s="32" t="s">
        <v>19</v>
      </c>
      <c r="B13" s="43">
        <f>($L5*($C6-B$11)^3+$L6*(B$11-$C5)^3)/6/$E6+($D5-$L5*$E6^2/6)*($C6-B$11)/$E6+($D6-$L6*$E6^2/6)*(B$11-$C5)/$E6</f>
        <v>1</v>
      </c>
      <c r="C13" s="17">
        <f t="shared" ref="C13:S16" si="11">($L5*($C6-C$11)^3+$L6*(C$11-$C5)^3)/6/$E6+($D5-$L5*$E6^2/6)*($C6-C$11)/$E6+($D6-$L6*$E6^2/6)*(C$11-$C5)/$E6</f>
        <v>2.4468245967741935</v>
      </c>
      <c r="D13" s="17">
        <f t="shared" si="11"/>
        <v>3.358198924731183</v>
      </c>
      <c r="E13" s="49">
        <f t="shared" si="11"/>
        <v>3.8404737903225805</v>
      </c>
      <c r="F13" s="65">
        <f t="shared" si="11"/>
        <v>3.9999999999999996</v>
      </c>
      <c r="G13" s="35"/>
      <c r="H13" s="13"/>
      <c r="I13" s="13"/>
      <c r="J13" s="13"/>
      <c r="K13" s="13"/>
      <c r="L13" s="13"/>
      <c r="M13" s="55"/>
      <c r="N13" s="60"/>
      <c r="O13" s="35"/>
      <c r="P13" s="13"/>
      <c r="Q13" s="55"/>
      <c r="R13" s="60"/>
      <c r="S13" s="35"/>
      <c r="T13" s="13"/>
      <c r="U13" s="13"/>
      <c r="V13" s="13"/>
      <c r="W13" s="13"/>
      <c r="X13" s="13"/>
      <c r="Y13" s="13"/>
      <c r="Z13" s="25"/>
    </row>
    <row r="14" spans="1:27" x14ac:dyDescent="0.25">
      <c r="A14" s="46" t="s">
        <v>20</v>
      </c>
      <c r="B14" s="44"/>
      <c r="C14" s="5"/>
      <c r="D14" s="5"/>
      <c r="E14" s="50"/>
      <c r="F14" s="61">
        <f t="shared" si="11"/>
        <v>4</v>
      </c>
      <c r="G14" s="64">
        <f t="shared" si="11"/>
        <v>3.9344968077956999</v>
      </c>
      <c r="H14" s="18">
        <f t="shared" si="11"/>
        <v>3.7071572580645169</v>
      </c>
      <c r="I14" s="18">
        <f t="shared" si="11"/>
        <v>3.3725428427419359</v>
      </c>
      <c r="J14" s="18">
        <f t="shared" si="11"/>
        <v>2.985215053763441</v>
      </c>
      <c r="K14" s="18">
        <f t="shared" si="11"/>
        <v>2.5997353830645165</v>
      </c>
      <c r="L14" s="18">
        <f t="shared" si="11"/>
        <v>2.270665322580645</v>
      </c>
      <c r="M14" s="56">
        <f t="shared" si="11"/>
        <v>2.052566364247312</v>
      </c>
      <c r="N14" s="61">
        <f t="shared" si="11"/>
        <v>2</v>
      </c>
      <c r="O14" s="35"/>
      <c r="P14" s="13"/>
      <c r="Q14" s="55"/>
      <c r="R14" s="60"/>
      <c r="S14" s="35"/>
      <c r="T14" s="13"/>
      <c r="U14" s="13"/>
      <c r="V14" s="13"/>
      <c r="W14" s="13"/>
      <c r="X14" s="13"/>
      <c r="Y14" s="13"/>
      <c r="Z14" s="25"/>
    </row>
    <row r="15" spans="1:27" x14ac:dyDescent="0.25">
      <c r="A15" s="46" t="s">
        <v>21</v>
      </c>
      <c r="B15" s="44"/>
      <c r="C15" s="5"/>
      <c r="D15" s="5"/>
      <c r="E15" s="50"/>
      <c r="F15" s="66"/>
      <c r="G15" s="44"/>
      <c r="H15" s="16"/>
      <c r="I15" s="16"/>
      <c r="J15" s="16"/>
      <c r="K15" s="5"/>
      <c r="L15" s="5"/>
      <c r="M15" s="50"/>
      <c r="N15" s="62">
        <f t="shared" si="11"/>
        <v>2</v>
      </c>
      <c r="O15" s="53">
        <f t="shared" si="11"/>
        <v>2.143523185483871</v>
      </c>
      <c r="P15" s="19">
        <f t="shared" si="11"/>
        <v>2.4176747311827955</v>
      </c>
      <c r="Q15" s="68">
        <f t="shared" si="11"/>
        <v>2.7329889112903225</v>
      </c>
      <c r="R15" s="69">
        <f t="shared" si="11"/>
        <v>3</v>
      </c>
      <c r="S15" s="35"/>
      <c r="T15" s="13"/>
      <c r="U15" s="13"/>
      <c r="V15" s="13"/>
      <c r="W15" s="13"/>
      <c r="X15" s="13"/>
      <c r="Y15" s="13"/>
      <c r="Z15" s="25"/>
    </row>
    <row r="16" spans="1:27" ht="15.75" thickBot="1" x14ac:dyDescent="0.3">
      <c r="A16" s="33" t="s">
        <v>22</v>
      </c>
      <c r="B16" s="29"/>
      <c r="C16" s="26"/>
      <c r="D16" s="26"/>
      <c r="E16" s="51"/>
      <c r="F16" s="67"/>
      <c r="G16" s="29"/>
      <c r="H16" s="26"/>
      <c r="I16" s="26"/>
      <c r="J16" s="41"/>
      <c r="K16" s="41"/>
      <c r="L16" s="41"/>
      <c r="M16" s="57"/>
      <c r="N16" s="63"/>
      <c r="O16" s="54"/>
      <c r="P16" s="41"/>
      <c r="Q16" s="57"/>
      <c r="R16" s="31">
        <f t="shared" si="11"/>
        <v>3</v>
      </c>
      <c r="S16" s="28">
        <f t="shared" si="11"/>
        <v>3.147481938844086</v>
      </c>
      <c r="T16" s="14">
        <f t="shared" ref="T16:Z16" si="12">($L8*($C9-T$11)^3+$L9*(T$11-$C8)^3)/6/$E9+($D8-$L8*$E9^2/6)*($C9-T$11)/$E9+($D9-$L9*$E9^2/6)*(T$11-$C8)/$E9</f>
        <v>3.1771673387096775</v>
      </c>
      <c r="U16" s="14">
        <f t="shared" si="12"/>
        <v>3.109028477822581</v>
      </c>
      <c r="V16" s="14">
        <f t="shared" si="12"/>
        <v>2.9630376344086025</v>
      </c>
      <c r="W16" s="14">
        <f t="shared" si="12"/>
        <v>2.7591670866935485</v>
      </c>
      <c r="X16" s="14">
        <f t="shared" si="12"/>
        <v>2.517389112903226</v>
      </c>
      <c r="Y16" s="14">
        <f t="shared" si="12"/>
        <v>2.257675991263441</v>
      </c>
      <c r="Z16" s="24">
        <f t="shared" si="12"/>
        <v>2</v>
      </c>
    </row>
    <row r="18" spans="1:26" x14ac:dyDescent="0.25">
      <c r="A18" s="75" t="s">
        <v>19</v>
      </c>
      <c r="B18" s="75">
        <f>$M6+$N6*B$11+$O6*B$11^2+$P6*B$11^3</f>
        <v>1</v>
      </c>
      <c r="C18" s="75">
        <f t="shared" ref="C18:S21" si="13">$M6+$N6*C$11+$O6*C$11^2+$P6*C$11^3</f>
        <v>2.4468245967741935</v>
      </c>
      <c r="D18" s="75">
        <f t="shared" si="13"/>
        <v>3.3581989247311825</v>
      </c>
      <c r="E18" s="75">
        <f t="shared" si="13"/>
        <v>3.8404737903225805</v>
      </c>
      <c r="F18" s="75">
        <f t="shared" si="13"/>
        <v>4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75"/>
      <c r="C19" s="75"/>
      <c r="D19" s="75"/>
      <c r="E19" s="75"/>
      <c r="F19" s="75">
        <f t="shared" si="13"/>
        <v>4.0000000000000009</v>
      </c>
      <c r="G19" s="75">
        <f t="shared" si="13"/>
        <v>3.9344968077956999</v>
      </c>
      <c r="H19" s="75">
        <f t="shared" si="13"/>
        <v>3.7071572580645173</v>
      </c>
      <c r="I19" s="75">
        <f t="shared" si="13"/>
        <v>3.3725428427419359</v>
      </c>
      <c r="J19" s="75">
        <f t="shared" si="13"/>
        <v>2.9852150537634419</v>
      </c>
      <c r="K19" s="75">
        <f t="shared" si="13"/>
        <v>2.5997353830645169</v>
      </c>
      <c r="L19" s="75">
        <f t="shared" si="13"/>
        <v>2.2706653225806459</v>
      </c>
      <c r="M19" s="75">
        <f t="shared" si="13"/>
        <v>2.052566364247312</v>
      </c>
      <c r="N19" s="75">
        <f t="shared" si="13"/>
        <v>2.0000000000000036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>
        <f t="shared" si="13"/>
        <v>2.0000000000000107</v>
      </c>
      <c r="O20" s="75">
        <f t="shared" si="13"/>
        <v>2.1435231854839003</v>
      </c>
      <c r="P20" s="75">
        <f t="shared" si="13"/>
        <v>2.4176747311827995</v>
      </c>
      <c r="Q20" s="75">
        <f t="shared" si="13"/>
        <v>2.7329889112903203</v>
      </c>
      <c r="R20" s="75">
        <f t="shared" si="13"/>
        <v>3.0000000000000071</v>
      </c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>
        <f t="shared" si="13"/>
        <v>3.0000000000000142</v>
      </c>
      <c r="S21" s="75">
        <f t="shared" si="13"/>
        <v>3.1474819388440949</v>
      </c>
      <c r="T21" s="75">
        <f t="shared" ref="T21:Z21" si="14">$M9+$N9*T$11+$O9*T$11^2+$P9*T$11^3</f>
        <v>3.1771673387096868</v>
      </c>
      <c r="U21" s="75">
        <f t="shared" si="14"/>
        <v>3.1090284778226085</v>
      </c>
      <c r="V21" s="75">
        <f t="shared" si="14"/>
        <v>2.9630376344086216</v>
      </c>
      <c r="W21" s="75">
        <f t="shared" si="14"/>
        <v>2.7591670866935516</v>
      </c>
      <c r="X21" s="75">
        <f t="shared" si="14"/>
        <v>2.5173891129032455</v>
      </c>
      <c r="Y21" s="75">
        <f t="shared" si="14"/>
        <v>2.2576759912634685</v>
      </c>
      <c r="Z21" s="75">
        <f t="shared" si="14"/>
        <v>2.0000000000000355</v>
      </c>
    </row>
  </sheetData>
  <mergeCells count="1">
    <mergeCell ref="M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D17" sqref="D17"/>
    </sheetView>
  </sheetViews>
  <sheetFormatPr defaultRowHeight="15" x14ac:dyDescent="0.25"/>
  <sheetData>
    <row r="2" spans="2:5" x14ac:dyDescent="0.25">
      <c r="B2" s="74">
        <v>2</v>
      </c>
      <c r="C2" s="74">
        <v>1</v>
      </c>
      <c r="D2" s="74">
        <v>0</v>
      </c>
      <c r="E2" s="74">
        <v>-30</v>
      </c>
    </row>
    <row r="3" spans="2:5" x14ac:dyDescent="0.25">
      <c r="B3" s="74">
        <v>1</v>
      </c>
      <c r="C3" s="74">
        <v>8</v>
      </c>
      <c r="D3" s="74">
        <v>3</v>
      </c>
      <c r="E3" s="74">
        <v>-24</v>
      </c>
    </row>
    <row r="4" spans="2:5" x14ac:dyDescent="0.25">
      <c r="B4" s="74">
        <v>0</v>
      </c>
      <c r="C4" s="74">
        <v>3</v>
      </c>
      <c r="D4" s="74">
        <v>6</v>
      </c>
      <c r="E4" s="74">
        <v>-6</v>
      </c>
    </row>
    <row r="6" spans="2:5" x14ac:dyDescent="0.25">
      <c r="B6">
        <f t="array" ref="B6:B8">MMULT(MINVERSE(B2:D4),E2:E4)</f>
        <v>-14.5</v>
      </c>
    </row>
    <row r="7" spans="2:5" x14ac:dyDescent="0.25">
      <c r="B7">
        <v>-1</v>
      </c>
    </row>
    <row r="8" spans="2:5" x14ac:dyDescent="0.25">
      <c r="B8">
        <v>-0.50000000000000022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Malý</vt:lpstr>
      <vt:lpstr>Větší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2016-04-29T14:54:32Z</dcterms:modified>
</cp:coreProperties>
</file>